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9"/>
  <workbookPr/>
  <mc:AlternateContent xmlns:mc="http://schemas.openxmlformats.org/markup-compatibility/2006">
    <mc:Choice Requires="x15">
      <x15ac:absPath xmlns:x15ac="http://schemas.microsoft.com/office/spreadsheetml/2010/11/ac" url="/Users/joeyai-02-2022/Desktop/Joey Ai/CMLS 59006 - Adapt Website Form Branding Update/Creative/CALCULATOR-TOOLS ENG/"/>
    </mc:Choice>
  </mc:AlternateContent>
  <xr:revisionPtr revIDLastSave="0" documentId="13_ncr:1_{A773033D-CACD-7D42-9DF5-9730FCB4845C}" xr6:coauthVersionLast="47" xr6:coauthVersionMax="47" xr10:uidLastSave="{00000000-0000-0000-0000-000000000000}"/>
  <workbookProtection workbookAlgorithmName="SHA-512" workbookHashValue="BelIpkLAGr8B7jZPUbMgJN2jeybs2G8u3XfSSEyY8gMHIfKYDnkIknjAeT9Xtvcd35qML0+ef18YJDwQkoE+pQ==" workbookSaltValue="9U/WgaO83eoYJUI4i3oX2g==" workbookSpinCount="100000" lockStructure="1"/>
  <bookViews>
    <workbookView xWindow="3660" yWindow="11680" windowWidth="23040" windowHeight="16060" xr2:uid="{00000000-000D-0000-FFFF-FFFF00000000}"/>
  </bookViews>
  <sheets>
    <sheet name="PropertyTaxCalculator" sheetId="2" r:id="rId1"/>
    <sheet name="LookupTable" sheetId="1" state="hidden" r:id="rId2"/>
  </sheets>
  <definedNames>
    <definedName name="_xlnm.Print_Area" localSheetId="0">PropertyTaxCalculator!$B:$C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B11" i="1" s="1"/>
  <c r="A27" i="1"/>
  <c r="A26" i="1"/>
  <c r="A25" i="1"/>
  <c r="A24" i="1"/>
  <c r="A23" i="1"/>
  <c r="A22" i="1"/>
  <c r="B2" i="1"/>
  <c r="B8" i="1"/>
  <c r="C8" i="1" s="1"/>
  <c r="C15" i="2" s="1"/>
  <c r="B4" i="1"/>
  <c r="B6" i="1" s="1"/>
  <c r="B7" i="1" l="1"/>
  <c r="C6" i="1"/>
  <c r="F11" i="1" s="1"/>
  <c r="C16" i="2"/>
  <c r="B13" i="1"/>
  <c r="C17" i="2"/>
  <c r="B12" i="1"/>
  <c r="C18" i="2" s="1"/>
  <c r="C19" i="2" l="1"/>
  <c r="B14" i="1"/>
  <c r="C20" i="2" s="1"/>
</calcChain>
</file>

<file path=xl/sharedStrings.xml><?xml version="1.0" encoding="utf-8"?>
<sst xmlns="http://schemas.openxmlformats.org/spreadsheetml/2006/main" count="120" uniqueCount="39">
  <si>
    <t>IAD Month</t>
  </si>
  <si>
    <t>AB</t>
  </si>
  <si>
    <t>SK</t>
  </si>
  <si>
    <t>MB</t>
  </si>
  <si>
    <t>ON</t>
  </si>
  <si>
    <t>BC - Vancouver</t>
  </si>
  <si>
    <t>Property location</t>
  </si>
  <si>
    <t>Prior year's estimated gross property taxes</t>
  </si>
  <si>
    <t>IAD month</t>
  </si>
  <si>
    <t>BC - Not Vancouver</t>
  </si>
  <si>
    <t>Holdback count</t>
  </si>
  <si>
    <t>First bill paid by CMLS</t>
  </si>
  <si>
    <t>Proporty Location</t>
  </si>
  <si>
    <t>Has Interim Bill</t>
  </si>
  <si>
    <t>Location has interim bill</t>
  </si>
  <si>
    <t>Current year's final</t>
  </si>
  <si>
    <t>Next year's interim</t>
  </si>
  <si>
    <t>Monthly property tax component</t>
  </si>
  <si>
    <t>Property tax holdback at closing</t>
  </si>
  <si>
    <t>Estimated rate of tax increase</t>
  </si>
  <si>
    <t>Estimated gross property taxes for CMLS</t>
  </si>
  <si>
    <t>Estimated tax bill amount for CMLS</t>
  </si>
  <si>
    <t>Monthly property tax component on mortgage</t>
  </si>
  <si>
    <t>Property Tax Calculator</t>
  </si>
  <si>
    <t>Tax Amount Details</t>
  </si>
  <si>
    <t>Holdback and Payment Calculation</t>
  </si>
  <si>
    <r>
      <rPr>
        <b/>
        <sz val="11"/>
        <color theme="1"/>
        <rFont val="Calibri"/>
        <family val="2"/>
        <scheme val="minor"/>
      </rPr>
      <t xml:space="preserve">Mortgage Payment </t>
    </r>
    <r>
      <rPr>
        <sz val="11"/>
        <color theme="1"/>
        <rFont val="Calibri"/>
        <family val="2"/>
        <scheme val="minor"/>
      </rPr>
      <t>= principal + interest + property taxes</t>
    </r>
  </si>
  <si>
    <r>
      <rPr>
        <b/>
        <sz val="11"/>
        <color theme="1"/>
        <rFont val="Calibri"/>
        <family val="2"/>
        <scheme val="minor"/>
      </rPr>
      <t>Interim Taxes</t>
    </r>
    <r>
      <rPr>
        <sz val="11"/>
        <color theme="1"/>
        <rFont val="Calibri"/>
        <family val="2"/>
        <scheme val="minor"/>
      </rPr>
      <t xml:space="preserve"> only apply to Ontario and Vancouver residents</t>
    </r>
  </si>
  <si>
    <t>&lt;- Select one</t>
  </si>
  <si>
    <t>&lt;- Enter in dollars</t>
  </si>
  <si>
    <t>This calculator is a tool designed to help you estimate the monthly property taxes as well as determine if there will be any holdback amounts due at closing.</t>
  </si>
  <si>
    <r>
      <rPr>
        <b/>
        <sz val="11"/>
        <color theme="1"/>
        <rFont val="Calibri"/>
        <family val="2"/>
        <scheme val="minor"/>
      </rPr>
      <t>Monthly Property Tax Componen</t>
    </r>
    <r>
      <rPr>
        <sz val="11"/>
        <color theme="1"/>
        <rFont val="Calibri"/>
        <family val="2"/>
        <scheme val="minor"/>
      </rPr>
      <t>t = This is an estimate only.  The actual property tax amount will be listed on the "Realty Tax Form" which will be signed at the solicitor's office prior to funding.</t>
    </r>
  </si>
  <si>
    <t>Prior year's estimated annual gross property taxes</t>
  </si>
  <si>
    <t>Property tax bills available at the location</t>
  </si>
  <si>
    <t>Unused</t>
  </si>
  <si>
    <t>Next year's final</t>
  </si>
  <si>
    <t>First tax bill type responsible by Adapt</t>
  </si>
  <si>
    <t>Estimated annual gross property taxes to be paid by Adapt</t>
  </si>
  <si>
    <t>Estimated first tax bill amount to be paid by Adapt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</si>
</sst>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467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467F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8" fontId="0" fillId="0" borderId="0" xfId="0" applyNumberFormat="1"/>
    <xf numFmtId="8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5" xfId="0" applyBorder="1" applyAlignment="1">
      <alignment horizontal="right" indent="1"/>
    </xf>
    <xf numFmtId="0" fontId="0" fillId="0" borderId="7" xfId="0" applyBorder="1" applyAlignment="1">
      <alignment horizontal="right" indent="1"/>
    </xf>
    <xf numFmtId="0" fontId="0" fillId="0" borderId="9" xfId="0" applyBorder="1" applyAlignment="1">
      <alignment horizontal="right" indent="1"/>
    </xf>
    <xf numFmtId="0" fontId="3" fillId="3" borderId="10" xfId="0" applyFont="1" applyFill="1" applyBorder="1" applyAlignment="1" applyProtection="1">
      <alignment horizontal="center"/>
      <protection locked="0"/>
    </xf>
    <xf numFmtId="164" fontId="3" fillId="3" borderId="6" xfId="0" applyNumberFormat="1" applyFont="1" applyFill="1" applyBorder="1" applyAlignment="1" applyProtection="1">
      <alignment horizontal="center"/>
      <protection locked="0"/>
    </xf>
    <xf numFmtId="1" fontId="3" fillId="3" borderId="8" xfId="0" applyNumberFormat="1" applyFon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right" indent="1"/>
    </xf>
    <xf numFmtId="0" fontId="3" fillId="0" borderId="13" xfId="0" applyFont="1" applyBorder="1" applyAlignment="1">
      <alignment horizontal="right" indent="1"/>
    </xf>
    <xf numFmtId="0" fontId="2" fillId="0" borderId="17" xfId="0" applyFont="1" applyBorder="1" applyAlignment="1">
      <alignment horizontal="right" indent="1"/>
    </xf>
    <xf numFmtId="0" fontId="3" fillId="0" borderId="14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8" fontId="0" fillId="0" borderId="16" xfId="0" applyNumberFormat="1" applyBorder="1" applyAlignment="1" applyProtection="1">
      <alignment horizontal="center"/>
      <protection hidden="1"/>
    </xf>
    <xf numFmtId="8" fontId="0" fillId="0" borderId="8" xfId="0" applyNumberFormat="1" applyBorder="1" applyAlignment="1" applyProtection="1">
      <alignment horizontal="center"/>
      <protection hidden="1"/>
    </xf>
    <xf numFmtId="8" fontId="2" fillId="0" borderId="18" xfId="0" applyNumberFormat="1" applyFont="1" applyBorder="1" applyAlignment="1" applyProtection="1">
      <alignment horizontal="center"/>
      <protection hidden="1"/>
    </xf>
    <xf numFmtId="0" fontId="0" fillId="2" borderId="0" xfId="0" applyFill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0" fillId="2" borderId="0" xfId="0" applyFill="1" applyAlignment="1">
      <alignment horizontal="left" vertical="top"/>
    </xf>
  </cellXfs>
  <cellStyles count="1">
    <cellStyle name="Normal" xfId="0" builtinId="0"/>
  </cellStyles>
  <dxfs count="16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11027</xdr:colOff>
      <xdr:row>0</xdr:row>
      <xdr:rowOff>12700</xdr:rowOff>
    </xdr:from>
    <xdr:to>
      <xdr:col>1</xdr:col>
      <xdr:colOff>2799255</xdr:colOff>
      <xdr:row>3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4CA788C-B747-5B45-B3DA-CA2F33AD98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727" y="12700"/>
          <a:ext cx="2788228" cy="635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TaxbillType" displayName="Table_TaxbillType" ref="A30:G42" totalsRowShown="0" headerRowDxfId="15" dataDxfId="14">
  <autoFilter ref="A30:G42" xr:uid="{00000000-0009-0000-0100-000001000000}"/>
  <tableColumns count="7">
    <tableColumn id="1" xr3:uid="{00000000-0010-0000-0000-000001000000}" name="IAD Month"/>
    <tableColumn id="2" xr3:uid="{00000000-0010-0000-0000-000002000000}" name="BC - Vancouver" dataDxfId="13"/>
    <tableColumn id="3" xr3:uid="{00000000-0010-0000-0000-000003000000}" name="BC - Not Vancouver" dataDxfId="12"/>
    <tableColumn id="4" xr3:uid="{00000000-0010-0000-0000-000004000000}" name="AB" dataDxfId="11"/>
    <tableColumn id="5" xr3:uid="{00000000-0010-0000-0000-000005000000}" name="SK" dataDxfId="10"/>
    <tableColumn id="6" xr3:uid="{00000000-0010-0000-0000-000006000000}" name="MB" dataDxfId="9"/>
    <tableColumn id="7" xr3:uid="{00000000-0010-0000-0000-000007000000}" name="ON" dataDxfId="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TaxHoldback" displayName="Table_TaxHoldback" ref="A45:G57" totalsRowShown="0" headerRowDxfId="7" dataDxfId="6">
  <autoFilter ref="A45:G57" xr:uid="{00000000-0009-0000-0100-000002000000}"/>
  <tableColumns count="7">
    <tableColumn id="1" xr3:uid="{00000000-0010-0000-0100-000001000000}" name="IAD Month"/>
    <tableColumn id="2" xr3:uid="{00000000-0010-0000-0100-000002000000}" name="BC - Vancouver" dataDxfId="5"/>
    <tableColumn id="3" xr3:uid="{00000000-0010-0000-0100-000003000000}" name="BC - Not Vancouver" dataDxfId="4"/>
    <tableColumn id="4" xr3:uid="{00000000-0010-0000-0100-000004000000}" name="AB" dataDxfId="3"/>
    <tableColumn id="5" xr3:uid="{00000000-0010-0000-0100-000005000000}" name="SK" dataDxfId="2"/>
    <tableColumn id="6" xr3:uid="{00000000-0010-0000-0100-000006000000}" name="MB" dataDxfId="1"/>
    <tableColumn id="7" xr3:uid="{00000000-0010-0000-0100-000007000000}" name="ON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HasInterimBill" displayName="Table_HasInterimBill" ref="A21:B27" totalsRowShown="0">
  <autoFilter ref="A21:B27" xr:uid="{00000000-0009-0000-0100-000003000000}"/>
  <tableColumns count="2">
    <tableColumn id="1" xr3:uid="{00000000-0010-0000-0200-000001000000}" name="Proporty Location"/>
    <tableColumn id="2" xr3:uid="{00000000-0010-0000-0200-000002000000}" name="Has Interim Bil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5:E26"/>
  <sheetViews>
    <sheetView showGridLines="0" tabSelected="1" workbookViewId="0">
      <selection activeCell="E21" sqref="E21"/>
    </sheetView>
  </sheetViews>
  <sheetFormatPr baseColWidth="10" defaultColWidth="8.83203125" defaultRowHeight="15" x14ac:dyDescent="0.2"/>
  <cols>
    <col min="1" max="1" width="1.83203125" customWidth="1"/>
    <col min="2" max="2" width="50.83203125" customWidth="1"/>
    <col min="3" max="3" width="30.83203125" customWidth="1"/>
    <col min="4" max="4" width="1.83203125" customWidth="1"/>
  </cols>
  <sheetData>
    <row r="5" spans="2:5" x14ac:dyDescent="0.2">
      <c r="B5" s="21" t="s">
        <v>30</v>
      </c>
      <c r="C5" s="21"/>
    </row>
    <row r="6" spans="2:5" x14ac:dyDescent="0.2">
      <c r="B6" s="21"/>
      <c r="C6" s="21"/>
    </row>
    <row r="7" spans="2:5" ht="16" thickBot="1" x14ac:dyDescent="0.25"/>
    <row r="8" spans="2:5" x14ac:dyDescent="0.2">
      <c r="B8" s="22" t="s">
        <v>23</v>
      </c>
      <c r="C8" s="23"/>
    </row>
    <row r="9" spans="2:5" ht="16" thickBot="1" x14ac:dyDescent="0.25">
      <c r="B9" s="24"/>
      <c r="C9" s="25"/>
    </row>
    <row r="10" spans="2:5" ht="16" thickBot="1" x14ac:dyDescent="0.25">
      <c r="B10" s="26" t="s">
        <v>24</v>
      </c>
      <c r="C10" s="27"/>
    </row>
    <row r="11" spans="2:5" x14ac:dyDescent="0.2">
      <c r="B11" s="9" t="s">
        <v>6</v>
      </c>
      <c r="C11" s="10" t="s">
        <v>5</v>
      </c>
      <c r="E11" t="s">
        <v>28</v>
      </c>
    </row>
    <row r="12" spans="2:5" x14ac:dyDescent="0.2">
      <c r="B12" s="7" t="s">
        <v>32</v>
      </c>
      <c r="C12" s="11">
        <v>1200</v>
      </c>
      <c r="E12" t="s">
        <v>29</v>
      </c>
    </row>
    <row r="13" spans="2:5" ht="16" thickBot="1" x14ac:dyDescent="0.25">
      <c r="B13" s="8" t="s">
        <v>8</v>
      </c>
      <c r="C13" s="12">
        <v>1</v>
      </c>
      <c r="E13" t="s">
        <v>28</v>
      </c>
    </row>
    <row r="14" spans="2:5" ht="16" thickBot="1" x14ac:dyDescent="0.25">
      <c r="B14" s="26" t="s">
        <v>25</v>
      </c>
      <c r="C14" s="27"/>
    </row>
    <row r="15" spans="2:5" x14ac:dyDescent="0.2">
      <c r="B15" s="14" t="s">
        <v>33</v>
      </c>
      <c r="C15" s="16" t="str">
        <f>LookupTable!$C$8</f>
        <v>Interim and final tax bills</v>
      </c>
    </row>
    <row r="16" spans="2:5" x14ac:dyDescent="0.2">
      <c r="B16" s="9" t="s">
        <v>36</v>
      </c>
      <c r="C16" s="17" t="str">
        <f>LookupTable!$B$6</f>
        <v>Current year's final</v>
      </c>
    </row>
    <row r="17" spans="2:3" x14ac:dyDescent="0.2">
      <c r="B17" s="13" t="s">
        <v>37</v>
      </c>
      <c r="C17" s="18">
        <f>LookupTable!$B$11</f>
        <v>1236</v>
      </c>
    </row>
    <row r="18" spans="2:3" ht="16" thickBot="1" x14ac:dyDescent="0.25">
      <c r="B18" s="8" t="s">
        <v>38</v>
      </c>
      <c r="C18" s="19">
        <f>LookupTable!$B$12</f>
        <v>618</v>
      </c>
    </row>
    <row r="19" spans="2:3" ht="16" thickBot="1" x14ac:dyDescent="0.25">
      <c r="B19" s="15" t="s">
        <v>22</v>
      </c>
      <c r="C19" s="20">
        <f>LookupTable!$B$13</f>
        <v>103</v>
      </c>
    </row>
    <row r="20" spans="2:3" ht="16" thickBot="1" x14ac:dyDescent="0.25">
      <c r="B20" s="15" t="s">
        <v>18</v>
      </c>
      <c r="C20" s="20">
        <f>LookupTable!$B$14</f>
        <v>103</v>
      </c>
    </row>
    <row r="22" spans="2:3" x14ac:dyDescent="0.2">
      <c r="B22" s="28" t="s">
        <v>26</v>
      </c>
      <c r="C22" s="28"/>
    </row>
    <row r="23" spans="2:3" x14ac:dyDescent="0.2">
      <c r="B23" s="28" t="s">
        <v>27</v>
      </c>
      <c r="C23" s="28"/>
    </row>
    <row r="24" spans="2:3" x14ac:dyDescent="0.2">
      <c r="B24" s="21" t="s">
        <v>31</v>
      </c>
      <c r="C24" s="21"/>
    </row>
    <row r="25" spans="2:3" x14ac:dyDescent="0.2">
      <c r="B25" s="21"/>
      <c r="C25" s="21"/>
    </row>
    <row r="26" spans="2:3" x14ac:dyDescent="0.2">
      <c r="B26" s="21"/>
      <c r="C26" s="21"/>
    </row>
  </sheetData>
  <sheetProtection selectLockedCells="1"/>
  <mergeCells count="7">
    <mergeCell ref="B5:C6"/>
    <mergeCell ref="B24:C26"/>
    <mergeCell ref="B8:C9"/>
    <mergeCell ref="B10:C10"/>
    <mergeCell ref="B14:C14"/>
    <mergeCell ref="B22:C22"/>
    <mergeCell ref="B23:C23"/>
  </mergeCells>
  <dataValidations count="1">
    <dataValidation type="decimal" operator="greaterThan" showInputMessage="1" showErrorMessage="1" sqref="C12" xr:uid="{00000000-0002-0000-0000-000000000000}">
      <formula1>0</formula1>
    </dataValidation>
  </dataValidations>
  <pageMargins left="0.7" right="0.7" top="0.75" bottom="0.75" header="0.3" footer="0.3"/>
  <pageSetup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000-000001000000}">
          <x14:formula1>
            <xm:f>LookupTable!$A$31:$A$42</xm:f>
          </x14:formula1>
          <xm:sqref>C13</xm:sqref>
        </x14:dataValidation>
        <x14:dataValidation type="list" showInputMessage="1" showErrorMessage="1" xr:uid="{00000000-0002-0000-0000-000002000000}">
          <x14:formula1>
            <xm:f>LookupTable!$B$30:$G$30</xm:f>
          </x14:formula1>
          <xm:sqref>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57"/>
  <sheetViews>
    <sheetView topLeftCell="A22" workbookViewId="0">
      <selection activeCell="C28" sqref="C28"/>
    </sheetView>
  </sheetViews>
  <sheetFormatPr baseColWidth="10" defaultColWidth="8.83203125" defaultRowHeight="15" x14ac:dyDescent="0.2"/>
  <cols>
    <col min="1" max="1" width="13.6640625" customWidth="1"/>
    <col min="2" max="2" width="18.5" bestFit="1" customWidth="1"/>
    <col min="3" max="3" width="24.83203125" customWidth="1"/>
    <col min="4" max="4" width="20.5" customWidth="1"/>
    <col min="5" max="5" width="21" customWidth="1"/>
    <col min="6" max="6" width="22.1640625" customWidth="1"/>
    <col min="7" max="7" width="19.6640625" customWidth="1"/>
    <col min="8" max="13" width="12.83203125" customWidth="1"/>
  </cols>
  <sheetData>
    <row r="2" spans="1:6" x14ac:dyDescent="0.2">
      <c r="A2" t="s">
        <v>6</v>
      </c>
      <c r="B2" s="1" t="str">
        <f>PropertyTaxCalculator!$C$11</f>
        <v>BC - Vancouver</v>
      </c>
    </row>
    <row r="3" spans="1:6" x14ac:dyDescent="0.2">
      <c r="A3" t="s">
        <v>7</v>
      </c>
      <c r="B3" s="5">
        <f>PropertyTaxCalculator!C12</f>
        <v>1200</v>
      </c>
    </row>
    <row r="4" spans="1:6" x14ac:dyDescent="0.2">
      <c r="A4" t="s">
        <v>8</v>
      </c>
      <c r="B4" s="1">
        <f>PropertyTaxCalculator!$C$13</f>
        <v>1</v>
      </c>
    </row>
    <row r="5" spans="1:6" x14ac:dyDescent="0.2">
      <c r="B5" s="1"/>
    </row>
    <row r="6" spans="1:6" x14ac:dyDescent="0.2">
      <c r="A6" t="s">
        <v>11</v>
      </c>
      <c r="B6" s="1" t="str">
        <f>INDEX(Table_TaxbillType[], MATCH($B$4, Table_TaxbillType[IAD Month],0), MATCH($B$2, Table_TaxbillType[#Headers],0))</f>
        <v>Current year's final</v>
      </c>
      <c r="C6" t="str">
        <f>LEFT(B6, FIND(" ", B6)-1)</f>
        <v>Current</v>
      </c>
    </row>
    <row r="7" spans="1:6" x14ac:dyDescent="0.2">
      <c r="A7" t="s">
        <v>10</v>
      </c>
      <c r="B7" s="1">
        <f>INDEX(Table_TaxHoldback[], MATCH($B$4, Table_TaxHoldback[IAD Month],0), MATCH($B$2, Table_TaxHoldback[#Headers],0))</f>
        <v>1</v>
      </c>
    </row>
    <row r="8" spans="1:6" x14ac:dyDescent="0.2">
      <c r="A8" t="s">
        <v>14</v>
      </c>
      <c r="B8" s="1">
        <f>INDEX(Table_HasInterimBill[Has Interim Bill], MATCH($B$2, Table_HasInterimBill[Proporty Location],0))</f>
        <v>1</v>
      </c>
      <c r="C8" t="str">
        <f>IF($B$8=0,"Final tax bills only",IF($B$8=1,"Interim and final tax bills", "Error"))</f>
        <v>Interim and final tax bills</v>
      </c>
    </row>
    <row r="10" spans="1:6" x14ac:dyDescent="0.2">
      <c r="A10" t="s">
        <v>19</v>
      </c>
      <c r="B10" s="6">
        <v>0.03</v>
      </c>
    </row>
    <row r="11" spans="1:6" x14ac:dyDescent="0.2">
      <c r="A11" t="s">
        <v>20</v>
      </c>
      <c r="B11" s="5">
        <f>ROUND($B$3*(1+$B$10), 2)</f>
        <v>1236</v>
      </c>
      <c r="E11" t="s">
        <v>34</v>
      </c>
      <c r="F11">
        <f>ROUND(($B$3*(1+$B$10)^(IF($C$6="Next", 2, 1))), 2)</f>
        <v>1236</v>
      </c>
    </row>
    <row r="12" spans="1:6" x14ac:dyDescent="0.2">
      <c r="A12" t="s">
        <v>21</v>
      </c>
      <c r="B12" s="5">
        <f>ROUND($B$11*(1-0.5*$B$8),2)</f>
        <v>618</v>
      </c>
    </row>
    <row r="13" spans="1:6" x14ac:dyDescent="0.2">
      <c r="A13" t="s">
        <v>17</v>
      </c>
      <c r="B13" s="5">
        <f>$B$11/12</f>
        <v>103</v>
      </c>
      <c r="C13" s="4"/>
    </row>
    <row r="14" spans="1:6" x14ac:dyDescent="0.2">
      <c r="A14" t="s">
        <v>18</v>
      </c>
      <c r="B14" s="5">
        <f>$B$13*$B$7</f>
        <v>103</v>
      </c>
    </row>
    <row r="21" spans="1:7" x14ac:dyDescent="0.2">
      <c r="A21" t="s">
        <v>12</v>
      </c>
      <c r="B21" t="s">
        <v>13</v>
      </c>
    </row>
    <row r="22" spans="1:7" x14ac:dyDescent="0.2">
      <c r="A22" t="str">
        <f>Table_TaxbillType[[#Headers],[BC - Vancouver]]</f>
        <v>BC - Vancouver</v>
      </c>
      <c r="B22">
        <v>1</v>
      </c>
    </row>
    <row r="23" spans="1:7" x14ac:dyDescent="0.2">
      <c r="A23" t="str">
        <f>Table_TaxbillType[[#Headers],[BC - Not Vancouver]]</f>
        <v>BC - Not Vancouver</v>
      </c>
      <c r="B23">
        <v>0</v>
      </c>
    </row>
    <row r="24" spans="1:7" x14ac:dyDescent="0.2">
      <c r="A24" t="str">
        <f>Table_TaxbillType[[#Headers],[AB]]</f>
        <v>AB</v>
      </c>
      <c r="B24">
        <v>0</v>
      </c>
    </row>
    <row r="25" spans="1:7" x14ac:dyDescent="0.2">
      <c r="A25" t="str">
        <f>Table_TaxbillType[[#Headers],[SK]]</f>
        <v>SK</v>
      </c>
      <c r="B25">
        <v>0</v>
      </c>
    </row>
    <row r="26" spans="1:7" x14ac:dyDescent="0.2">
      <c r="A26" t="str">
        <f>Table_TaxbillType[[#Headers],[MB]]</f>
        <v>MB</v>
      </c>
      <c r="B26">
        <v>0</v>
      </c>
    </row>
    <row r="27" spans="1:7" x14ac:dyDescent="0.2">
      <c r="A27" t="str">
        <f>Table_TaxbillType[[#Headers],[ON]]</f>
        <v>ON</v>
      </c>
      <c r="B27">
        <v>1</v>
      </c>
    </row>
    <row r="30" spans="1:7" x14ac:dyDescent="0.2">
      <c r="A30" s="2" t="s">
        <v>0</v>
      </c>
      <c r="B30" s="1" t="s">
        <v>5</v>
      </c>
      <c r="C30" s="1" t="s">
        <v>9</v>
      </c>
      <c r="D30" s="1" t="s">
        <v>1</v>
      </c>
      <c r="E30" s="1" t="s">
        <v>2</v>
      </c>
      <c r="F30" s="1" t="s">
        <v>3</v>
      </c>
      <c r="G30" s="1" t="s">
        <v>4</v>
      </c>
    </row>
    <row r="31" spans="1:7" x14ac:dyDescent="0.2">
      <c r="A31">
        <v>1</v>
      </c>
      <c r="B31" s="1" t="s">
        <v>15</v>
      </c>
      <c r="C31" s="1" t="s">
        <v>15</v>
      </c>
      <c r="D31" s="1" t="s">
        <v>15</v>
      </c>
      <c r="E31" s="1" t="s">
        <v>15</v>
      </c>
      <c r="F31" s="1" t="s">
        <v>15</v>
      </c>
      <c r="G31" s="1" t="s">
        <v>15</v>
      </c>
    </row>
    <row r="32" spans="1:7" x14ac:dyDescent="0.2">
      <c r="A32">
        <v>2</v>
      </c>
      <c r="B32" s="1" t="s">
        <v>15</v>
      </c>
      <c r="C32" s="1" t="s">
        <v>15</v>
      </c>
      <c r="D32" s="1" t="s">
        <v>15</v>
      </c>
      <c r="E32" s="1" t="s">
        <v>15</v>
      </c>
      <c r="F32" s="1" t="s">
        <v>15</v>
      </c>
      <c r="G32" s="1" t="s">
        <v>15</v>
      </c>
    </row>
    <row r="33" spans="1:7" x14ac:dyDescent="0.2">
      <c r="A33">
        <v>3</v>
      </c>
      <c r="B33" s="1" t="s">
        <v>15</v>
      </c>
      <c r="C33" s="1" t="s">
        <v>15</v>
      </c>
      <c r="D33" s="1" t="s">
        <v>15</v>
      </c>
      <c r="E33" s="1" t="s">
        <v>15</v>
      </c>
      <c r="F33" s="1" t="s">
        <v>15</v>
      </c>
      <c r="G33" s="1" t="s">
        <v>16</v>
      </c>
    </row>
    <row r="34" spans="1:7" x14ac:dyDescent="0.2">
      <c r="A34">
        <v>4</v>
      </c>
      <c r="B34" s="1" t="s">
        <v>16</v>
      </c>
      <c r="C34" s="1" t="s">
        <v>15</v>
      </c>
      <c r="D34" s="1" t="s">
        <v>15</v>
      </c>
      <c r="E34" s="1" t="s">
        <v>15</v>
      </c>
      <c r="F34" s="1" t="s">
        <v>15</v>
      </c>
      <c r="G34" s="1" t="s">
        <v>16</v>
      </c>
    </row>
    <row r="35" spans="1:7" x14ac:dyDescent="0.2">
      <c r="A35">
        <v>5</v>
      </c>
      <c r="B35" s="1" t="s">
        <v>16</v>
      </c>
      <c r="C35" s="1" t="s">
        <v>15</v>
      </c>
      <c r="D35" s="1" t="s">
        <v>15</v>
      </c>
      <c r="E35" s="1" t="s">
        <v>15</v>
      </c>
      <c r="F35" s="1" t="s">
        <v>15</v>
      </c>
      <c r="G35" s="1" t="s">
        <v>16</v>
      </c>
    </row>
    <row r="36" spans="1:7" x14ac:dyDescent="0.2">
      <c r="A36">
        <v>6</v>
      </c>
      <c r="B36" s="1" t="s">
        <v>16</v>
      </c>
      <c r="C36" s="1" t="s">
        <v>15</v>
      </c>
      <c r="D36" s="1" t="s">
        <v>35</v>
      </c>
      <c r="E36" s="1" t="s">
        <v>35</v>
      </c>
      <c r="F36" s="1" t="s">
        <v>35</v>
      </c>
      <c r="G36" s="1" t="s">
        <v>16</v>
      </c>
    </row>
    <row r="37" spans="1:7" x14ac:dyDescent="0.2">
      <c r="A37">
        <v>7</v>
      </c>
      <c r="B37" s="1" t="s">
        <v>16</v>
      </c>
      <c r="C37" s="1" t="s">
        <v>35</v>
      </c>
      <c r="D37" s="1" t="s">
        <v>35</v>
      </c>
      <c r="E37" s="1" t="s">
        <v>35</v>
      </c>
      <c r="F37" s="1" t="s">
        <v>35</v>
      </c>
      <c r="G37" s="1" t="s">
        <v>16</v>
      </c>
    </row>
    <row r="38" spans="1:7" x14ac:dyDescent="0.2">
      <c r="A38">
        <v>8</v>
      </c>
      <c r="B38" s="1" t="s">
        <v>16</v>
      </c>
      <c r="C38" s="1" t="s">
        <v>35</v>
      </c>
      <c r="D38" s="1" t="s">
        <v>35</v>
      </c>
      <c r="E38" s="1" t="s">
        <v>35</v>
      </c>
      <c r="F38" s="1" t="s">
        <v>35</v>
      </c>
      <c r="G38" s="1" t="s">
        <v>16</v>
      </c>
    </row>
    <row r="39" spans="1:7" x14ac:dyDescent="0.2">
      <c r="A39">
        <v>9</v>
      </c>
      <c r="B39" s="1" t="s">
        <v>16</v>
      </c>
      <c r="C39" s="1" t="s">
        <v>35</v>
      </c>
      <c r="D39" s="1" t="s">
        <v>35</v>
      </c>
      <c r="E39" s="1" t="s">
        <v>35</v>
      </c>
      <c r="F39" s="1" t="s">
        <v>35</v>
      </c>
      <c r="G39" s="1" t="s">
        <v>16</v>
      </c>
    </row>
    <row r="40" spans="1:7" x14ac:dyDescent="0.2">
      <c r="A40">
        <v>10</v>
      </c>
      <c r="B40" s="1" t="s">
        <v>16</v>
      </c>
      <c r="C40" s="1" t="s">
        <v>35</v>
      </c>
      <c r="D40" s="1" t="s">
        <v>35</v>
      </c>
      <c r="E40" s="1" t="s">
        <v>35</v>
      </c>
      <c r="F40" s="1" t="s">
        <v>35</v>
      </c>
      <c r="G40" s="1" t="s">
        <v>16</v>
      </c>
    </row>
    <row r="41" spans="1:7" x14ac:dyDescent="0.2">
      <c r="A41">
        <v>11</v>
      </c>
      <c r="B41" s="1" t="s">
        <v>16</v>
      </c>
      <c r="C41" s="1" t="s">
        <v>35</v>
      </c>
      <c r="D41" s="1" t="s">
        <v>35</v>
      </c>
      <c r="E41" s="1" t="s">
        <v>35</v>
      </c>
      <c r="F41" s="1" t="s">
        <v>35</v>
      </c>
      <c r="G41" s="1" t="s">
        <v>16</v>
      </c>
    </row>
    <row r="42" spans="1:7" x14ac:dyDescent="0.2">
      <c r="A42">
        <v>12</v>
      </c>
      <c r="B42" s="1" t="s">
        <v>35</v>
      </c>
      <c r="C42" s="1" t="s">
        <v>35</v>
      </c>
      <c r="D42" s="1" t="s">
        <v>35</v>
      </c>
      <c r="E42" s="1" t="s">
        <v>35</v>
      </c>
      <c r="F42" s="1" t="s">
        <v>35</v>
      </c>
      <c r="G42" s="1" t="s">
        <v>35</v>
      </c>
    </row>
    <row r="45" spans="1:7" x14ac:dyDescent="0.2">
      <c r="A45" s="2" t="s">
        <v>0</v>
      </c>
      <c r="B45" s="3" t="s">
        <v>5</v>
      </c>
      <c r="C45" s="3" t="s">
        <v>9</v>
      </c>
      <c r="D45" s="3" t="s">
        <v>1</v>
      </c>
      <c r="E45" s="3" t="s">
        <v>2</v>
      </c>
      <c r="F45" s="3" t="s">
        <v>3</v>
      </c>
      <c r="G45" s="3" t="s">
        <v>4</v>
      </c>
    </row>
    <row r="46" spans="1:7" x14ac:dyDescent="0.2">
      <c r="A46">
        <v>1</v>
      </c>
      <c r="B46" s="1">
        <v>1</v>
      </c>
      <c r="C46" s="1">
        <v>7</v>
      </c>
      <c r="D46" s="1">
        <v>8</v>
      </c>
      <c r="E46" s="1">
        <v>8</v>
      </c>
      <c r="F46" s="1">
        <v>8</v>
      </c>
      <c r="G46" s="1">
        <v>1</v>
      </c>
    </row>
    <row r="47" spans="1:7" x14ac:dyDescent="0.2">
      <c r="A47">
        <v>2</v>
      </c>
      <c r="B47" s="1">
        <v>2</v>
      </c>
      <c r="C47" s="1">
        <v>8</v>
      </c>
      <c r="D47" s="1">
        <v>9</v>
      </c>
      <c r="E47" s="1">
        <v>9</v>
      </c>
      <c r="F47" s="1">
        <v>9</v>
      </c>
      <c r="G47" s="1">
        <v>2</v>
      </c>
    </row>
    <row r="48" spans="1:7" x14ac:dyDescent="0.2">
      <c r="A48">
        <v>3</v>
      </c>
      <c r="B48" s="1">
        <v>3</v>
      </c>
      <c r="C48" s="1">
        <v>9</v>
      </c>
      <c r="D48" s="1">
        <v>10</v>
      </c>
      <c r="E48" s="1">
        <v>10</v>
      </c>
      <c r="F48" s="1">
        <v>10</v>
      </c>
      <c r="G48" s="1">
        <v>0</v>
      </c>
    </row>
    <row r="49" spans="1:7" x14ac:dyDescent="0.2">
      <c r="A49">
        <v>4</v>
      </c>
      <c r="B49" s="1">
        <v>0</v>
      </c>
      <c r="C49" s="1">
        <v>10</v>
      </c>
      <c r="D49" s="1">
        <v>0</v>
      </c>
      <c r="E49" s="1">
        <v>0</v>
      </c>
      <c r="F49" s="1">
        <v>0</v>
      </c>
      <c r="G49" s="1">
        <v>0</v>
      </c>
    </row>
    <row r="50" spans="1:7" x14ac:dyDescent="0.2">
      <c r="A50">
        <v>5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</row>
    <row r="51" spans="1:7" x14ac:dyDescent="0.2">
      <c r="A51">
        <v>6</v>
      </c>
      <c r="B51" s="1">
        <v>0</v>
      </c>
      <c r="C51" s="1">
        <v>0</v>
      </c>
      <c r="D51" s="1">
        <v>1</v>
      </c>
      <c r="E51" s="1">
        <v>1</v>
      </c>
      <c r="F51" s="1">
        <v>1</v>
      </c>
      <c r="G51" s="1">
        <v>0</v>
      </c>
    </row>
    <row r="52" spans="1:7" x14ac:dyDescent="0.2">
      <c r="A52">
        <v>7</v>
      </c>
      <c r="B52" s="1">
        <v>1</v>
      </c>
      <c r="C52" s="1">
        <v>1</v>
      </c>
      <c r="D52" s="1">
        <v>2</v>
      </c>
      <c r="E52" s="1">
        <v>2</v>
      </c>
      <c r="F52" s="1">
        <v>2</v>
      </c>
      <c r="G52" s="1">
        <v>1</v>
      </c>
    </row>
    <row r="53" spans="1:7" x14ac:dyDescent="0.2">
      <c r="A53">
        <v>8</v>
      </c>
      <c r="B53" s="1">
        <v>2</v>
      </c>
      <c r="C53" s="1">
        <v>2</v>
      </c>
      <c r="D53" s="1">
        <v>3</v>
      </c>
      <c r="E53" s="1">
        <v>3</v>
      </c>
      <c r="F53" s="1">
        <v>3</v>
      </c>
      <c r="G53" s="1">
        <v>2</v>
      </c>
    </row>
    <row r="54" spans="1:7" x14ac:dyDescent="0.2">
      <c r="A54">
        <v>9</v>
      </c>
      <c r="B54" s="1">
        <v>3</v>
      </c>
      <c r="C54" s="1">
        <v>3</v>
      </c>
      <c r="D54" s="1">
        <v>4</v>
      </c>
      <c r="E54" s="1">
        <v>4</v>
      </c>
      <c r="F54" s="1">
        <v>4</v>
      </c>
      <c r="G54" s="1">
        <v>3</v>
      </c>
    </row>
    <row r="55" spans="1:7" x14ac:dyDescent="0.2">
      <c r="A55">
        <v>10</v>
      </c>
      <c r="B55" s="1">
        <v>4</v>
      </c>
      <c r="C55" s="1">
        <v>4</v>
      </c>
      <c r="D55" s="1">
        <v>5</v>
      </c>
      <c r="E55" s="1">
        <v>5</v>
      </c>
      <c r="F55" s="1">
        <v>5</v>
      </c>
      <c r="G55" s="1">
        <v>4</v>
      </c>
    </row>
    <row r="56" spans="1:7" x14ac:dyDescent="0.2">
      <c r="A56">
        <v>11</v>
      </c>
      <c r="B56" s="1">
        <v>5</v>
      </c>
      <c r="C56" s="1">
        <v>5</v>
      </c>
      <c r="D56" s="1">
        <v>6</v>
      </c>
      <c r="E56" s="1">
        <v>6</v>
      </c>
      <c r="F56" s="1">
        <v>6</v>
      </c>
      <c r="G56" s="1">
        <v>5</v>
      </c>
    </row>
    <row r="57" spans="1:7" x14ac:dyDescent="0.2">
      <c r="A57">
        <v>12</v>
      </c>
      <c r="B57" s="1">
        <v>0</v>
      </c>
      <c r="C57" s="1">
        <v>6</v>
      </c>
      <c r="D57" s="1">
        <v>7</v>
      </c>
      <c r="E57" s="1">
        <v>7</v>
      </c>
      <c r="F57" s="1">
        <v>7</v>
      </c>
      <c r="G57" s="1">
        <v>0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PropertyTaxCalculator</vt:lpstr>
      <vt:lpstr>LookupTable</vt:lpstr>
      <vt:lpstr>PropertyTaxCalculator!Print_Area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Joon-Young.Kwak@cmls.ca</dc:creator>
  <cp:lastModifiedBy>Microsoft Office User</cp:lastModifiedBy>
  <cp:lastPrinted>2017-05-18T14:10:20Z</cp:lastPrinted>
  <dcterms:created xsi:type="dcterms:W3CDTF">2017-05-17T14:35:31Z</dcterms:created>
  <dcterms:modified xsi:type="dcterms:W3CDTF">2023-07-24T19:38:48Z</dcterms:modified>
</cp:coreProperties>
</file>